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loš\Desktop\Byttherm, Techem rozúčt\"/>
    </mc:Choice>
  </mc:AlternateContent>
  <bookViews>
    <workbookView xWindow="0" yWindow="0" windowWidth="28800" windowHeight="12435"/>
  </bookViews>
  <sheets>
    <sheet name="Vysvětlivky" sheetId="1" r:id="rId1"/>
  </sheets>
  <definedNames>
    <definedName name="_xlnm.Print_Area" localSheetId="0">Vysvětlivky!$A$1:$R$104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4" i="1" l="1"/>
  <c r="K98" i="1"/>
  <c r="K92" i="1"/>
  <c r="O53" i="1"/>
  <c r="O54" i="1"/>
  <c r="O55" i="1"/>
  <c r="O56" i="1"/>
  <c r="O66" i="1"/>
  <c r="O67" i="1"/>
  <c r="O62" i="1"/>
  <c r="O63" i="1" s="1"/>
  <c r="I45" i="1"/>
  <c r="O45" i="1" s="1"/>
  <c r="I41" i="1"/>
  <c r="O41" i="1" s="1"/>
  <c r="I40" i="1"/>
  <c r="O40" i="1" s="1"/>
  <c r="D36" i="1"/>
  <c r="I36" i="1" s="1"/>
  <c r="O36" i="1" s="1"/>
  <c r="D35" i="1"/>
  <c r="I35" i="1" s="1"/>
  <c r="O35" i="1" s="1"/>
  <c r="D31" i="1"/>
  <c r="I31" i="1" s="1"/>
  <c r="O31" i="1" s="1"/>
  <c r="D30" i="1"/>
  <c r="I30" i="1" s="1"/>
  <c r="O30" i="1" s="1"/>
  <c r="O68" i="1" l="1"/>
  <c r="O57" i="1"/>
  <c r="O46" i="1"/>
  <c r="O24" i="1" s="1"/>
  <c r="O42" i="1"/>
  <c r="O23" i="1" s="1"/>
  <c r="O37" i="1"/>
  <c r="O22" i="1" s="1"/>
  <c r="O32" i="1"/>
  <c r="O47" i="1" l="1"/>
  <c r="O21" i="1"/>
  <c r="O25" i="1" s="1"/>
</calcChain>
</file>

<file path=xl/sharedStrings.xml><?xml version="1.0" encoding="utf-8"?>
<sst xmlns="http://schemas.openxmlformats.org/spreadsheetml/2006/main" count="269" uniqueCount="158">
  <si>
    <t>Zákazník</t>
  </si>
  <si>
    <t>Společenství vlastníků jednotek domu</t>
  </si>
  <si>
    <t>ve Dvoře Králové nad Labem</t>
  </si>
  <si>
    <t>544 01  Dvůr Králové nad Labem</t>
  </si>
  <si>
    <t xml:space="preserve">IČO: </t>
  </si>
  <si>
    <t>Václav Neznámý</t>
  </si>
  <si>
    <t>ulice Rovná</t>
  </si>
  <si>
    <t>Uživatelské číslo</t>
  </si>
  <si>
    <t>Číslo objektu</t>
  </si>
  <si>
    <t>0000/00000 0000/0-00</t>
  </si>
  <si>
    <t>Adresa</t>
  </si>
  <si>
    <t>Poloha</t>
  </si>
  <si>
    <t>IDOM</t>
  </si>
  <si>
    <t>0000000 - 000000</t>
  </si>
  <si>
    <t>Kontakt</t>
  </si>
  <si>
    <t>Techem spol. s r.o.</t>
  </si>
  <si>
    <t>Jičínská 91    54101 Trutnov</t>
  </si>
  <si>
    <t>Telefon: 499811919</t>
  </si>
  <si>
    <t>E-Mail: trutnov@techem.cz</t>
  </si>
  <si>
    <t>Kontakt na firmu Techem pro případ nahlášení samoodečtu apod.</t>
  </si>
  <si>
    <t>Identifikační údaje</t>
  </si>
  <si>
    <t>1)</t>
  </si>
  <si>
    <t>2)</t>
  </si>
  <si>
    <t>Náklady na vytápění</t>
  </si>
  <si>
    <t>Náklady na ohřev TV</t>
  </si>
  <si>
    <t>Studená voda</t>
  </si>
  <si>
    <t>Vedlejší náklady</t>
  </si>
  <si>
    <t>Celkem</t>
  </si>
  <si>
    <t>Doba užívání</t>
  </si>
  <si>
    <t>01.01.2018 - 31.12.2018</t>
  </si>
  <si>
    <t>Zúčtovací období</t>
  </si>
  <si>
    <t>3)</t>
  </si>
  <si>
    <t>4)</t>
  </si>
  <si>
    <t>5)</t>
  </si>
  <si>
    <t>Doba užívání BJ vlastníkem</t>
  </si>
  <si>
    <t>Období rozúčtování</t>
  </si>
  <si>
    <t>Vaše celkové náklady</t>
  </si>
  <si>
    <t>40%  Základní složka</t>
  </si>
  <si>
    <t>60% Spotřební složka</t>
  </si>
  <si>
    <t>Náklady na vytápění (2,00%)</t>
  </si>
  <si>
    <t>Kč</t>
  </si>
  <si>
    <t>m2 ZPP</t>
  </si>
  <si>
    <t>jednotky</t>
  </si>
  <si>
    <t>=</t>
  </si>
  <si>
    <t>Cena za jedn.</t>
  </si>
  <si>
    <t>x</t>
  </si>
  <si>
    <t>Jednotky</t>
  </si>
  <si>
    <t>Náklady</t>
  </si>
  <si>
    <t>Rozúčtování 2018</t>
  </si>
  <si>
    <t>:</t>
  </si>
  <si>
    <t>30%  Základní složka</t>
  </si>
  <si>
    <t>70% Spotřební složka</t>
  </si>
  <si>
    <t>Náklady na ohřev TV (3,30%)</t>
  </si>
  <si>
    <t>m2 PP</t>
  </si>
  <si>
    <t xml:space="preserve">m2 </t>
  </si>
  <si>
    <t>6)</t>
  </si>
  <si>
    <t>Fakturovaná cena za otop</t>
  </si>
  <si>
    <t>7)</t>
  </si>
  <si>
    <t>8)</t>
  </si>
  <si>
    <t>Výpočet základní složky</t>
  </si>
  <si>
    <t>Výpočet spotřební složky</t>
  </si>
  <si>
    <t>9)</t>
  </si>
  <si>
    <t>10)</t>
  </si>
  <si>
    <t>11)</t>
  </si>
  <si>
    <t>Fakturovaná cena za ohřev teplé vody</t>
  </si>
  <si>
    <t>Studená voda pro TV</t>
  </si>
  <si>
    <t>Studená voda (TV 3,74%) (SV 3,63%)</t>
  </si>
  <si>
    <t>m3</t>
  </si>
  <si>
    <t>12)</t>
  </si>
  <si>
    <t>13)</t>
  </si>
  <si>
    <t>14)</t>
  </si>
  <si>
    <t>Fakturovaná cena za vodu</t>
  </si>
  <si>
    <t>Výpočet nákladu za studenou vodu</t>
  </si>
  <si>
    <t>Výpočet nákladu za vodu pro TUV</t>
  </si>
  <si>
    <t>Rozúčtování</t>
  </si>
  <si>
    <t>byty</t>
  </si>
  <si>
    <t>15)</t>
  </si>
  <si>
    <t>16)</t>
  </si>
  <si>
    <t>Fakturovaná cena za vyúčtování</t>
  </si>
  <si>
    <t>Výpočet nákladu za vyúčtování</t>
  </si>
  <si>
    <t>Odečty</t>
  </si>
  <si>
    <t>Místnost</t>
  </si>
  <si>
    <t>Typ</t>
  </si>
  <si>
    <t>Číslo přístroje/  stupnice</t>
  </si>
  <si>
    <t>Identifikátor topných nákladů</t>
  </si>
  <si>
    <t>Spotřeba (jednotky)</t>
  </si>
  <si>
    <t>M1</t>
  </si>
  <si>
    <t>M2</t>
  </si>
  <si>
    <t>M3</t>
  </si>
  <si>
    <t>M4</t>
  </si>
  <si>
    <t>HKVF-E</t>
  </si>
  <si>
    <t>Přepočt.koef.</t>
  </si>
  <si>
    <t>Zohlednění</t>
  </si>
  <si>
    <t>Odečet</t>
  </si>
  <si>
    <t>nový</t>
  </si>
  <si>
    <t>starý</t>
  </si>
  <si>
    <t>Spotřeba</t>
  </si>
  <si>
    <t>ZA</t>
  </si>
  <si>
    <t>17)</t>
  </si>
  <si>
    <t>18)</t>
  </si>
  <si>
    <t>19)</t>
  </si>
  <si>
    <t>Podíl na celkových nákladech</t>
  </si>
  <si>
    <t>20)</t>
  </si>
  <si>
    <t>Vodoměr TV</t>
  </si>
  <si>
    <t>Spotřeba (m3)</t>
  </si>
  <si>
    <t>WC</t>
  </si>
  <si>
    <t>TV</t>
  </si>
  <si>
    <t>EZ</t>
  </si>
  <si>
    <t>21)</t>
  </si>
  <si>
    <t>HA = hlavní odečet (konečný)</t>
  </si>
  <si>
    <t>ZA = meziodečet (při změně vlastníka)</t>
  </si>
  <si>
    <t>EZ = odečet při výměně měřidla</t>
  </si>
  <si>
    <t>Vodoměr pro teplou vodu:</t>
  </si>
  <si>
    <t>konečný stav - počáteční stav - spotřeba</t>
  </si>
  <si>
    <t>22)</t>
  </si>
  <si>
    <t>Vodoměr SV</t>
  </si>
  <si>
    <t>SV</t>
  </si>
  <si>
    <t>Vodoměr pro studenou vodu:</t>
  </si>
  <si>
    <t>Technická data</t>
  </si>
  <si>
    <t>Radiátor</t>
  </si>
  <si>
    <t>Kq (W)</t>
  </si>
  <si>
    <t>Přístroj</t>
  </si>
  <si>
    <t>Kc</t>
  </si>
  <si>
    <t>00-</t>
  </si>
  <si>
    <t>* Definováno v dodatečných poznámkách bod Ad.1.</t>
  </si>
  <si>
    <t>Kq - tepelný výkon otopného tělesa</t>
  </si>
  <si>
    <t>Kc - tepelný styk</t>
  </si>
  <si>
    <t>Kt - místnost s nízkými projektovanými teplotami</t>
  </si>
  <si>
    <t>23)</t>
  </si>
  <si>
    <t>*</t>
  </si>
  <si>
    <t>24)</t>
  </si>
  <si>
    <t>Náklady zúčtovací jednotky</t>
  </si>
  <si>
    <t>Celkové náklady na teplo</t>
  </si>
  <si>
    <t>Teplo</t>
  </si>
  <si>
    <t>1. Palivo</t>
  </si>
  <si>
    <t>Množství - dálkové vytápění - GJ</t>
  </si>
  <si>
    <t>Podrobná specifikace radiátorů</t>
  </si>
  <si>
    <t>(Příklad: 202 x 2,709 = 547,218</t>
  </si>
  <si>
    <t xml:space="preserve">                  547,218 x 0,76 = 415,886)</t>
  </si>
  <si>
    <t>(odečet x koeficient x zohlednění)</t>
  </si>
  <si>
    <t>Datum</t>
  </si>
  <si>
    <t>na GJ</t>
  </si>
  <si>
    <t>Mezisoučet</t>
  </si>
  <si>
    <t>¤ Celkové náklady na teplo</t>
  </si>
  <si>
    <t>Celková suma</t>
  </si>
  <si>
    <t>¤ Studená voda</t>
  </si>
  <si>
    <t>Formulář rozúčtování služeb od firmy Techem                                            -                                             vysvětlivky</t>
  </si>
  <si>
    <t xml:space="preserve">Celkový počet SPJ </t>
  </si>
  <si>
    <t>* = poznámka Ad.1</t>
  </si>
  <si>
    <t>Korigovaná spotřeba</t>
  </si>
  <si>
    <t>25)</t>
  </si>
  <si>
    <t>korekční koeficient x 6,97703421 =</t>
  </si>
  <si>
    <t>Korekce při odchylce vyšší než -20% od průměru</t>
  </si>
  <si>
    <r>
      <rPr>
        <u/>
        <sz val="11"/>
        <color theme="1"/>
        <rFont val="Calibri"/>
        <family val="2"/>
        <charset val="238"/>
        <scheme val="minor"/>
      </rPr>
      <t>Poznámka Ad.1</t>
    </r>
    <r>
      <rPr>
        <sz val="11"/>
        <color theme="1"/>
        <rFont val="Calibri"/>
        <family val="2"/>
        <charset val="238"/>
        <scheme val="minor"/>
      </rPr>
      <t>: K = Kq x Kc x Kt</t>
    </r>
  </si>
  <si>
    <t>Náklady celého domu (SVJ)</t>
  </si>
  <si>
    <t>Souhrn jednotlivých nákladů bytové jednotky</t>
  </si>
  <si>
    <t>¤ Vedlejší náklady</t>
  </si>
  <si>
    <t>Celkové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</si>
</sst>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&quot;Kč&quot;"/>
    <numFmt numFmtId="165" formatCode="#,##0.000"/>
    <numFmt numFmtId="166" formatCode="0.000000"/>
    <numFmt numFmtId="167" formatCode="0.0000"/>
    <numFmt numFmtId="168" formatCode="0.000"/>
    <numFmt numFmtId="169" formatCode="#,##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 val="double"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4" xfId="0" applyFont="1" applyBorder="1"/>
    <xf numFmtId="0" fontId="4" fillId="0" borderId="4" xfId="0" applyFont="1" applyBorder="1"/>
    <xf numFmtId="0" fontId="4" fillId="0" borderId="0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right" indent="1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4" fontId="4" fillId="0" borderId="0" xfId="0" applyNumberFormat="1" applyFont="1" applyBorder="1"/>
    <xf numFmtId="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166" fontId="5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4" fontId="4" fillId="0" borderId="0" xfId="0" applyNumberFormat="1" applyFont="1" applyBorder="1" applyAlignment="1">
      <alignment horizontal="left" indent="1"/>
    </xf>
    <xf numFmtId="4" fontId="5" fillId="0" borderId="0" xfId="0" applyNumberFormat="1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5" fillId="0" borderId="0" xfId="0" applyFont="1" applyBorder="1" applyAlignment="1"/>
    <xf numFmtId="167" fontId="5" fillId="0" borderId="0" xfId="0" applyNumberFormat="1" applyFont="1" applyBorder="1"/>
    <xf numFmtId="168" fontId="5" fillId="0" borderId="0" xfId="0" applyNumberFormat="1" applyFont="1" applyBorder="1"/>
    <xf numFmtId="0" fontId="7" fillId="0" borderId="0" xfId="0" applyFont="1" applyBorder="1"/>
    <xf numFmtId="165" fontId="4" fillId="0" borderId="0" xfId="0" applyNumberFormat="1" applyFont="1" applyBorder="1"/>
    <xf numFmtId="168" fontId="10" fillId="0" borderId="0" xfId="0" applyNumberFormat="1" applyFont="1" applyBorder="1"/>
    <xf numFmtId="168" fontId="4" fillId="0" borderId="0" xfId="0" applyNumberFormat="1" applyFont="1" applyBorder="1"/>
    <xf numFmtId="0" fontId="5" fillId="0" borderId="4" xfId="0" applyFont="1" applyBorder="1" applyAlignment="1">
      <alignment horizontal="left" wrapText="1" indent="1"/>
    </xf>
    <xf numFmtId="0" fontId="4" fillId="0" borderId="4" xfId="0" applyFont="1" applyBorder="1" applyAlignment="1">
      <alignment horizontal="left" indent="1"/>
    </xf>
    <xf numFmtId="169" fontId="5" fillId="0" borderId="0" xfId="0" applyNumberFormat="1" applyFont="1" applyBorder="1"/>
    <xf numFmtId="0" fontId="4" fillId="0" borderId="4" xfId="0" applyFont="1" applyBorder="1" applyAlignment="1">
      <alignment horizontal="right"/>
    </xf>
    <xf numFmtId="0" fontId="4" fillId="2" borderId="4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4" fontId="5" fillId="2" borderId="0" xfId="0" applyNumberFormat="1" applyFont="1" applyFill="1" applyBorder="1" applyAlignment="1">
      <alignment horizontal="left" inden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0" fillId="2" borderId="0" xfId="0" applyFill="1" applyBorder="1"/>
    <xf numFmtId="0" fontId="4" fillId="2" borderId="0" xfId="0" applyFont="1" applyFill="1" applyBorder="1"/>
    <xf numFmtId="0" fontId="0" fillId="0" borderId="0" xfId="0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1" fillId="0" borderId="0" xfId="0" applyFont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4" fontId="5" fillId="0" borderId="7" xfId="0" applyNumberFormat="1" applyFont="1" applyBorder="1"/>
    <xf numFmtId="4" fontId="5" fillId="2" borderId="7" xfId="0" applyNumberFormat="1" applyFont="1" applyFill="1" applyBorder="1"/>
    <xf numFmtId="164" fontId="5" fillId="2" borderId="0" xfId="0" applyNumberFormat="1" applyFont="1" applyFill="1" applyBorder="1"/>
    <xf numFmtId="164" fontId="5" fillId="2" borderId="7" xfId="0" applyNumberFormat="1" applyFont="1" applyFill="1" applyBorder="1"/>
    <xf numFmtId="165" fontId="5" fillId="0" borderId="7" xfId="0" applyNumberFormat="1" applyFont="1" applyBorder="1"/>
    <xf numFmtId="0" fontId="5" fillId="0" borderId="0" xfId="0" applyFont="1" applyBorder="1" applyAlignment="1">
      <alignment horizontal="right"/>
    </xf>
    <xf numFmtId="165" fontId="4" fillId="0" borderId="7" xfId="0" applyNumberFormat="1" applyFont="1" applyBorder="1"/>
    <xf numFmtId="4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14" fontId="5" fillId="0" borderId="0" xfId="0" applyNumberFormat="1" applyFont="1" applyBorder="1"/>
    <xf numFmtId="4" fontId="5" fillId="0" borderId="0" xfId="0" applyNumberFormat="1" applyFont="1" applyBorder="1" applyAlignment="1"/>
    <xf numFmtId="0" fontId="4" fillId="0" borderId="4" xfId="0" applyFont="1" applyBorder="1" applyAlignment="1"/>
    <xf numFmtId="0" fontId="4" fillId="0" borderId="4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4" fillId="0" borderId="6" xfId="0" applyFont="1" applyBorder="1" applyAlignment="1">
      <alignment horizontal="left" indent="2"/>
    </xf>
    <xf numFmtId="4" fontId="4" fillId="0" borderId="7" xfId="0" applyNumberFormat="1" applyFont="1" applyBorder="1"/>
    <xf numFmtId="4" fontId="12" fillId="0" borderId="7" xfId="0" applyNumberFormat="1" applyFont="1" applyBorder="1"/>
    <xf numFmtId="0" fontId="4" fillId="0" borderId="6" xfId="0" applyFont="1" applyBorder="1"/>
    <xf numFmtId="0" fontId="11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showGridLines="0" tabSelected="1" workbookViewId="0">
      <selection activeCell="R1" sqref="R1"/>
    </sheetView>
  </sheetViews>
  <sheetFormatPr defaultRowHeight="15" x14ac:dyDescent="0.25"/>
  <cols>
    <col min="1" max="1" width="3.42578125" style="23" customWidth="1"/>
    <col min="2" max="2" width="10.28515625" bestFit="1" customWidth="1"/>
    <col min="3" max="3" width="14.28515625" customWidth="1"/>
    <col min="4" max="4" width="11.140625" bestFit="1" customWidth="1"/>
    <col min="5" max="5" width="2.5703125" customWidth="1"/>
    <col min="6" max="6" width="9.85546875" bestFit="1" customWidth="1"/>
    <col min="7" max="7" width="8.140625" customWidth="1"/>
    <col min="8" max="8" width="2.42578125" customWidth="1"/>
    <col min="9" max="9" width="11.7109375" customWidth="1"/>
    <col min="10" max="10" width="2.7109375" customWidth="1"/>
    <col min="11" max="11" width="11" customWidth="1"/>
    <col min="12" max="12" width="2.5703125" customWidth="1"/>
    <col min="13" max="13" width="8" customWidth="1"/>
    <col min="14" max="14" width="2.7109375" customWidth="1"/>
    <col min="15" max="15" width="12.140625" customWidth="1"/>
    <col min="16" max="16" width="2.140625" customWidth="1"/>
    <col min="17" max="17" width="3.42578125" style="23" customWidth="1"/>
    <col min="18" max="18" width="45.140625" style="25" customWidth="1"/>
  </cols>
  <sheetData>
    <row r="1" spans="1:21" ht="33" customHeight="1" thickBot="1" x14ac:dyDescent="0.3">
      <c r="A1" s="110"/>
      <c r="B1" s="107" t="s">
        <v>146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  <c r="Q1" s="109"/>
      <c r="R1" s="109"/>
    </row>
    <row r="2" spans="1:21" ht="9" customHeight="1" thickTop="1" x14ac:dyDescent="0.35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  <c r="Q2" s="86"/>
      <c r="R2" s="86"/>
    </row>
    <row r="3" spans="1:21" ht="12.95" customHeight="1" x14ac:dyDescent="0.35">
      <c r="A3" s="23" t="s">
        <v>21</v>
      </c>
      <c r="B3" s="1"/>
      <c r="J3" s="21" t="s">
        <v>14</v>
      </c>
      <c r="K3" s="22"/>
      <c r="L3" s="22"/>
      <c r="M3" s="22"/>
      <c r="N3" s="22"/>
      <c r="O3" s="22"/>
      <c r="Q3" s="23" t="s">
        <v>21</v>
      </c>
      <c r="R3" s="26" t="s">
        <v>19</v>
      </c>
      <c r="S3" s="24"/>
      <c r="T3" s="24"/>
      <c r="U3" s="24"/>
    </row>
    <row r="4" spans="1:21" ht="12.95" customHeight="1" x14ac:dyDescent="0.35">
      <c r="B4" s="1"/>
      <c r="J4" s="22" t="s">
        <v>15</v>
      </c>
      <c r="K4" s="22"/>
      <c r="L4" s="22"/>
      <c r="M4" s="22"/>
      <c r="N4" s="22"/>
      <c r="O4" s="22"/>
      <c r="R4" s="26"/>
      <c r="S4" s="24"/>
      <c r="T4" s="24"/>
      <c r="U4" s="24"/>
    </row>
    <row r="5" spans="1:21" ht="12.95" customHeight="1" x14ac:dyDescent="0.35">
      <c r="B5" s="1"/>
      <c r="J5" s="22" t="s">
        <v>16</v>
      </c>
      <c r="K5" s="22"/>
      <c r="L5" s="22"/>
      <c r="M5" s="22"/>
      <c r="N5" s="22"/>
      <c r="O5" s="22"/>
      <c r="S5" s="24"/>
      <c r="T5" s="24"/>
      <c r="U5" s="24"/>
    </row>
    <row r="6" spans="1:21" ht="12.95" customHeight="1" x14ac:dyDescent="0.35">
      <c r="B6" s="1"/>
      <c r="J6" s="22" t="s">
        <v>17</v>
      </c>
      <c r="K6" s="22"/>
      <c r="L6" s="22"/>
      <c r="M6" s="22"/>
      <c r="N6" s="22"/>
      <c r="O6" s="22"/>
      <c r="S6" s="24"/>
      <c r="T6" s="24"/>
      <c r="U6" s="24"/>
    </row>
    <row r="7" spans="1:21" ht="12.95" customHeight="1" x14ac:dyDescent="0.25">
      <c r="J7" s="22" t="s">
        <v>18</v>
      </c>
      <c r="K7" s="22"/>
      <c r="L7" s="22"/>
      <c r="M7" s="22"/>
      <c r="N7" s="22"/>
      <c r="O7" s="22"/>
      <c r="S7" s="24"/>
      <c r="T7" s="24"/>
      <c r="U7" s="24"/>
    </row>
    <row r="8" spans="1:21" x14ac:dyDescent="0.25">
      <c r="A8" s="23" t="s">
        <v>22</v>
      </c>
      <c r="B8" s="49" t="s">
        <v>0</v>
      </c>
      <c r="C8" s="50"/>
      <c r="D8" s="11"/>
      <c r="E8" s="11"/>
      <c r="F8" s="3"/>
      <c r="H8" s="9"/>
      <c r="I8" s="2"/>
      <c r="J8" s="2"/>
      <c r="K8" s="2"/>
      <c r="L8" s="2"/>
      <c r="M8" s="2"/>
      <c r="N8" s="2"/>
      <c r="O8" s="3"/>
      <c r="Q8" s="23" t="s">
        <v>22</v>
      </c>
      <c r="R8" s="25" t="s">
        <v>20</v>
      </c>
    </row>
    <row r="9" spans="1:21" ht="18.75" x14ac:dyDescent="0.3">
      <c r="B9" s="47" t="s">
        <v>1</v>
      </c>
      <c r="C9" s="48"/>
      <c r="D9" s="13"/>
      <c r="E9" s="13"/>
      <c r="F9" s="6"/>
      <c r="H9" s="16"/>
      <c r="I9" s="28" t="s">
        <v>48</v>
      </c>
      <c r="J9" s="5"/>
      <c r="K9" s="5"/>
      <c r="L9" s="5"/>
      <c r="M9" s="5"/>
      <c r="N9" s="5"/>
      <c r="O9" s="6"/>
    </row>
    <row r="10" spans="1:21" x14ac:dyDescent="0.25">
      <c r="B10" s="47" t="s">
        <v>2</v>
      </c>
      <c r="C10" s="48"/>
      <c r="D10" s="13"/>
      <c r="E10" s="13"/>
      <c r="F10" s="6"/>
      <c r="H10" s="4"/>
      <c r="I10" s="5"/>
      <c r="J10" s="5"/>
      <c r="K10" s="5"/>
      <c r="L10" s="5"/>
      <c r="M10" s="5"/>
      <c r="N10" s="5"/>
      <c r="O10" s="6"/>
    </row>
    <row r="11" spans="1:21" x14ac:dyDescent="0.25">
      <c r="B11" s="47" t="s">
        <v>3</v>
      </c>
      <c r="C11" s="48"/>
      <c r="D11" s="13"/>
      <c r="E11" s="13"/>
      <c r="F11" s="6"/>
      <c r="H11" s="17"/>
      <c r="I11" s="18" t="s">
        <v>7</v>
      </c>
      <c r="J11" s="5"/>
      <c r="K11" s="18"/>
      <c r="L11" s="18"/>
      <c r="M11" s="18" t="s">
        <v>11</v>
      </c>
      <c r="N11" s="18"/>
      <c r="O11" s="6"/>
    </row>
    <row r="12" spans="1:21" x14ac:dyDescent="0.25">
      <c r="B12" s="51" t="s">
        <v>4</v>
      </c>
      <c r="C12" s="52"/>
      <c r="D12" s="15"/>
      <c r="E12" s="15"/>
      <c r="F12" s="8"/>
      <c r="H12" s="19"/>
      <c r="I12" s="20">
        <v>0</v>
      </c>
      <c r="J12" s="5"/>
      <c r="K12" s="20"/>
      <c r="L12" s="20"/>
      <c r="M12" s="20">
        <v>0</v>
      </c>
      <c r="N12" s="20"/>
      <c r="O12" s="6"/>
    </row>
    <row r="13" spans="1:21" ht="8.25" customHeight="1" x14ac:dyDescent="0.25">
      <c r="B13" s="53"/>
      <c r="C13" s="53"/>
      <c r="D13" s="10"/>
      <c r="E13" s="10"/>
      <c r="H13" s="12"/>
      <c r="I13" s="5"/>
      <c r="J13" s="5"/>
      <c r="K13" s="5"/>
      <c r="L13" s="5"/>
      <c r="M13" s="5"/>
      <c r="N13" s="5"/>
      <c r="O13" s="6"/>
    </row>
    <row r="14" spans="1:21" x14ac:dyDescent="0.25">
      <c r="B14" s="54" t="s">
        <v>5</v>
      </c>
      <c r="C14" s="50"/>
      <c r="D14" s="11"/>
      <c r="E14" s="11"/>
      <c r="F14" s="3"/>
      <c r="H14" s="17"/>
      <c r="I14" s="18" t="s">
        <v>8</v>
      </c>
      <c r="J14" s="5"/>
      <c r="K14" s="18"/>
      <c r="L14" s="18"/>
      <c r="M14" s="18" t="s">
        <v>12</v>
      </c>
      <c r="N14" s="18"/>
      <c r="O14" s="6"/>
    </row>
    <row r="15" spans="1:21" x14ac:dyDescent="0.25">
      <c r="B15" s="47" t="s">
        <v>6</v>
      </c>
      <c r="C15" s="48"/>
      <c r="D15" s="13"/>
      <c r="E15" s="13"/>
      <c r="F15" s="6"/>
      <c r="H15" s="12"/>
      <c r="I15" s="13" t="s">
        <v>9</v>
      </c>
      <c r="J15" s="5"/>
      <c r="K15" s="13"/>
      <c r="L15" s="13"/>
      <c r="M15" s="13" t="s">
        <v>13</v>
      </c>
      <c r="N15" s="13"/>
      <c r="O15" s="6"/>
    </row>
    <row r="16" spans="1:21" x14ac:dyDescent="0.25">
      <c r="B16" s="47" t="s">
        <v>3</v>
      </c>
      <c r="C16" s="48"/>
      <c r="D16" s="13"/>
      <c r="E16" s="13"/>
      <c r="F16" s="6"/>
      <c r="H16" s="12"/>
      <c r="I16" s="5"/>
      <c r="J16" s="5"/>
      <c r="K16" s="5"/>
      <c r="L16" s="5"/>
      <c r="M16" s="5"/>
      <c r="N16" s="5"/>
      <c r="O16" s="6"/>
    </row>
    <row r="17" spans="1:18" x14ac:dyDescent="0.25">
      <c r="B17" s="55"/>
      <c r="C17" s="56"/>
      <c r="D17" s="5"/>
      <c r="E17" s="5"/>
      <c r="F17" s="6"/>
      <c r="H17" s="17"/>
      <c r="I17" s="18" t="s">
        <v>10</v>
      </c>
      <c r="J17" s="5"/>
      <c r="K17" s="5"/>
      <c r="L17" s="5"/>
      <c r="M17" s="5"/>
      <c r="N17" s="5"/>
      <c r="O17" s="6"/>
    </row>
    <row r="18" spans="1:18" x14ac:dyDescent="0.25">
      <c r="B18" s="55"/>
      <c r="C18" s="56"/>
      <c r="D18" s="5"/>
      <c r="E18" s="5"/>
      <c r="F18" s="6"/>
      <c r="H18" s="12"/>
      <c r="I18" s="13" t="s">
        <v>6</v>
      </c>
      <c r="J18" s="5"/>
      <c r="K18" s="5"/>
      <c r="L18" s="5"/>
      <c r="M18" s="5"/>
      <c r="N18" s="5"/>
      <c r="O18" s="6"/>
    </row>
    <row r="19" spans="1:18" x14ac:dyDescent="0.25">
      <c r="B19" s="57"/>
      <c r="C19" s="58"/>
      <c r="D19" s="7"/>
      <c r="E19" s="7"/>
      <c r="F19" s="8"/>
      <c r="H19" s="14"/>
      <c r="I19" s="15" t="s">
        <v>3</v>
      </c>
      <c r="J19" s="7"/>
      <c r="K19" s="7"/>
      <c r="L19" s="7"/>
      <c r="M19" s="7"/>
      <c r="N19" s="7"/>
      <c r="O19" s="8"/>
    </row>
    <row r="21" spans="1:18" x14ac:dyDescent="0.25">
      <c r="A21" s="23" t="s">
        <v>31</v>
      </c>
      <c r="B21" s="10" t="s">
        <v>28</v>
      </c>
      <c r="C21" s="10"/>
      <c r="G21" s="27" t="s">
        <v>33</v>
      </c>
      <c r="H21" s="75"/>
      <c r="I21" s="75" t="s">
        <v>23</v>
      </c>
      <c r="J21" s="78"/>
      <c r="K21" s="74"/>
      <c r="L21" s="74"/>
      <c r="M21" s="74"/>
      <c r="N21" s="74"/>
      <c r="O21" s="89">
        <f>O32</f>
        <v>5468.6805941272814</v>
      </c>
      <c r="Q21" s="23" t="s">
        <v>31</v>
      </c>
      <c r="R21" s="25" t="s">
        <v>34</v>
      </c>
    </row>
    <row r="22" spans="1:18" x14ac:dyDescent="0.25">
      <c r="B22" s="10" t="s">
        <v>29</v>
      </c>
      <c r="C22" s="10"/>
      <c r="H22" s="75"/>
      <c r="I22" s="75" t="s">
        <v>24</v>
      </c>
      <c r="J22" s="78"/>
      <c r="K22" s="74"/>
      <c r="L22" s="74"/>
      <c r="M22" s="74"/>
      <c r="N22" s="74"/>
      <c r="O22" s="89">
        <f>O37</f>
        <v>6135.8480288111032</v>
      </c>
      <c r="Q22" s="23" t="s">
        <v>32</v>
      </c>
      <c r="R22" s="25" t="s">
        <v>35</v>
      </c>
    </row>
    <row r="23" spans="1:18" x14ac:dyDescent="0.25">
      <c r="B23" s="10"/>
      <c r="C23" s="10"/>
      <c r="H23" s="75"/>
      <c r="I23" s="75" t="s">
        <v>25</v>
      </c>
      <c r="J23" s="78"/>
      <c r="K23" s="74"/>
      <c r="L23" s="74"/>
      <c r="M23" s="74"/>
      <c r="N23" s="74"/>
      <c r="O23" s="89">
        <f>O42</f>
        <v>8652.1815000642964</v>
      </c>
      <c r="Q23" s="23" t="s">
        <v>33</v>
      </c>
      <c r="R23" s="25" t="s">
        <v>155</v>
      </c>
    </row>
    <row r="24" spans="1:18" x14ac:dyDescent="0.25">
      <c r="A24" s="23" t="s">
        <v>32</v>
      </c>
      <c r="B24" s="10" t="s">
        <v>30</v>
      </c>
      <c r="C24" s="10"/>
      <c r="H24" s="75"/>
      <c r="I24" s="75" t="s">
        <v>26</v>
      </c>
      <c r="J24" s="78"/>
      <c r="K24" s="74"/>
      <c r="L24" s="74"/>
      <c r="M24" s="74"/>
      <c r="N24" s="74"/>
      <c r="O24" s="90">
        <f>O46</f>
        <v>241.0505</v>
      </c>
    </row>
    <row r="25" spans="1:18" x14ac:dyDescent="0.25">
      <c r="B25" s="10" t="s">
        <v>29</v>
      </c>
      <c r="C25" s="10"/>
      <c r="H25" s="79"/>
      <c r="I25" s="79" t="s">
        <v>27</v>
      </c>
      <c r="J25" s="78"/>
      <c r="K25" s="74"/>
      <c r="L25" s="74"/>
      <c r="M25" s="74"/>
      <c r="N25" s="74"/>
      <c r="O25" s="89">
        <f>SUM(O21:S24)</f>
        <v>20497.760623002683</v>
      </c>
    </row>
    <row r="27" spans="1:18" x14ac:dyDescent="0.25">
      <c r="B27" s="12" t="s">
        <v>36</v>
      </c>
      <c r="C27" s="13"/>
      <c r="D27" s="13"/>
      <c r="E27" s="29" t="s">
        <v>49</v>
      </c>
      <c r="F27" s="30" t="s">
        <v>27</v>
      </c>
      <c r="G27" s="30"/>
      <c r="H27" s="30" t="s">
        <v>43</v>
      </c>
      <c r="I27" s="31" t="s">
        <v>44</v>
      </c>
      <c r="J27" s="30" t="s">
        <v>45</v>
      </c>
      <c r="K27" s="31" t="s">
        <v>46</v>
      </c>
      <c r="L27" s="32"/>
      <c r="M27" s="32"/>
      <c r="N27" s="30" t="s">
        <v>43</v>
      </c>
      <c r="O27" s="31" t="s">
        <v>47</v>
      </c>
      <c r="P27" s="10"/>
    </row>
    <row r="28" spans="1:18" x14ac:dyDescent="0.25">
      <c r="B28" s="12"/>
      <c r="C28" s="13"/>
      <c r="D28" s="31" t="s">
        <v>40</v>
      </c>
      <c r="E28" s="33"/>
      <c r="F28" s="30"/>
      <c r="G28" s="30"/>
      <c r="H28" s="30"/>
      <c r="I28" s="32"/>
      <c r="J28" s="30"/>
      <c r="K28" s="32"/>
      <c r="L28" s="32"/>
      <c r="M28" s="32"/>
      <c r="N28" s="30"/>
      <c r="O28" s="31" t="s">
        <v>40</v>
      </c>
      <c r="P28" s="10"/>
    </row>
    <row r="29" spans="1:18" x14ac:dyDescent="0.25">
      <c r="A29" s="23" t="s">
        <v>55</v>
      </c>
      <c r="B29" s="68" t="s">
        <v>23</v>
      </c>
      <c r="C29" s="44"/>
      <c r="D29" s="45">
        <v>239026</v>
      </c>
      <c r="E29" s="35"/>
      <c r="F29" s="13"/>
      <c r="G29" s="13"/>
      <c r="H29" s="36"/>
      <c r="I29" s="13"/>
      <c r="J29" s="36"/>
      <c r="K29" s="13"/>
      <c r="L29" s="13"/>
      <c r="M29" s="13"/>
      <c r="N29" s="36"/>
      <c r="O29" s="13"/>
      <c r="P29" s="10"/>
      <c r="Q29" s="23" t="s">
        <v>55</v>
      </c>
      <c r="R29" s="25" t="s">
        <v>56</v>
      </c>
    </row>
    <row r="30" spans="1:18" x14ac:dyDescent="0.25">
      <c r="A30" s="23" t="s">
        <v>57</v>
      </c>
      <c r="B30" s="47" t="s">
        <v>37</v>
      </c>
      <c r="C30" s="56"/>
      <c r="D30" s="46">
        <f>D29/100*40</f>
        <v>95610.400000000009</v>
      </c>
      <c r="E30" s="39" t="s">
        <v>49</v>
      </c>
      <c r="F30" s="40">
        <v>2413.39</v>
      </c>
      <c r="G30" s="41" t="s">
        <v>41</v>
      </c>
      <c r="H30" s="36" t="s">
        <v>43</v>
      </c>
      <c r="I30" s="42">
        <f>D30/F30</f>
        <v>39.616638835828446</v>
      </c>
      <c r="J30" s="36" t="s">
        <v>45</v>
      </c>
      <c r="K30" s="40">
        <v>69.02</v>
      </c>
      <c r="L30" s="36"/>
      <c r="M30" s="43"/>
      <c r="N30" s="36" t="s">
        <v>43</v>
      </c>
      <c r="O30" s="38">
        <f>I30*K30</f>
        <v>2734.3404124488793</v>
      </c>
      <c r="P30" s="10"/>
      <c r="Q30" s="23" t="s">
        <v>57</v>
      </c>
      <c r="R30" s="25" t="s">
        <v>59</v>
      </c>
    </row>
    <row r="31" spans="1:18" x14ac:dyDescent="0.25">
      <c r="A31" s="23" t="s">
        <v>58</v>
      </c>
      <c r="B31" s="47" t="s">
        <v>38</v>
      </c>
      <c r="C31" s="56"/>
      <c r="D31" s="46">
        <f>D29/100*60</f>
        <v>143415.6</v>
      </c>
      <c r="E31" s="39" t="s">
        <v>49</v>
      </c>
      <c r="F31" s="40">
        <v>93420.02</v>
      </c>
      <c r="G31" s="41" t="s">
        <v>42</v>
      </c>
      <c r="H31" s="36" t="s">
        <v>43</v>
      </c>
      <c r="I31" s="42">
        <f>D31/F31</f>
        <v>1.5351698704410468</v>
      </c>
      <c r="J31" s="36" t="s">
        <v>45</v>
      </c>
      <c r="K31" s="40">
        <v>1781.1320000000001</v>
      </c>
      <c r="L31" s="13"/>
      <c r="M31" s="13"/>
      <c r="N31" s="36" t="s">
        <v>43</v>
      </c>
      <c r="O31" s="87">
        <f>I31*K31</f>
        <v>2734.3401816784026</v>
      </c>
      <c r="P31" s="10"/>
      <c r="Q31" s="23" t="s">
        <v>58</v>
      </c>
      <c r="R31" s="25" t="s">
        <v>60</v>
      </c>
    </row>
    <row r="32" spans="1:18" x14ac:dyDescent="0.25">
      <c r="A32" s="23" t="s">
        <v>61</v>
      </c>
      <c r="B32" s="71" t="s">
        <v>39</v>
      </c>
      <c r="C32" s="72"/>
      <c r="D32" s="73"/>
      <c r="E32" s="74"/>
      <c r="F32" s="75"/>
      <c r="G32" s="75"/>
      <c r="H32" s="76"/>
      <c r="I32" s="75"/>
      <c r="J32" s="75"/>
      <c r="K32" s="75"/>
      <c r="L32" s="75"/>
      <c r="M32" s="75"/>
      <c r="N32" s="75"/>
      <c r="O32" s="74">
        <f>SUM(O30:O31)</f>
        <v>5468.6805941272814</v>
      </c>
      <c r="P32" s="10"/>
      <c r="Q32" s="23" t="s">
        <v>61</v>
      </c>
      <c r="R32" s="25" t="s">
        <v>101</v>
      </c>
    </row>
    <row r="33" spans="1:18" x14ac:dyDescent="0.25">
      <c r="B33" s="47"/>
      <c r="C33" s="48"/>
      <c r="D33" s="48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0"/>
    </row>
    <row r="34" spans="1:18" x14ac:dyDescent="0.25">
      <c r="A34" s="23" t="s">
        <v>62</v>
      </c>
      <c r="B34" s="68" t="s">
        <v>24</v>
      </c>
      <c r="C34" s="44"/>
      <c r="D34" s="45">
        <v>181414</v>
      </c>
      <c r="E34" s="35"/>
      <c r="F34" s="13"/>
      <c r="G34" s="13"/>
      <c r="H34" s="36"/>
      <c r="I34" s="13"/>
      <c r="J34" s="36"/>
      <c r="K34" s="13"/>
      <c r="L34" s="13"/>
      <c r="M34" s="13"/>
      <c r="N34" s="36"/>
      <c r="O34" s="13"/>
      <c r="P34" s="10"/>
      <c r="Q34" s="23" t="s">
        <v>62</v>
      </c>
      <c r="R34" s="25" t="s">
        <v>64</v>
      </c>
    </row>
    <row r="35" spans="1:18" x14ac:dyDescent="0.25">
      <c r="A35" s="23" t="s">
        <v>63</v>
      </c>
      <c r="B35" s="47" t="s">
        <v>50</v>
      </c>
      <c r="C35" s="56"/>
      <c r="D35" s="46">
        <f>D34/100*30</f>
        <v>54424.200000000004</v>
      </c>
      <c r="E35" s="39" t="s">
        <v>49</v>
      </c>
      <c r="F35" s="40">
        <v>2413.39</v>
      </c>
      <c r="G35" s="41" t="s">
        <v>53</v>
      </c>
      <c r="H35" s="36" t="s">
        <v>43</v>
      </c>
      <c r="I35" s="42">
        <f>D35/F35</f>
        <v>22.550934577503018</v>
      </c>
      <c r="J35" s="36" t="s">
        <v>45</v>
      </c>
      <c r="K35" s="40">
        <v>69.02</v>
      </c>
      <c r="L35" s="36"/>
      <c r="M35" s="43"/>
      <c r="N35" s="36" t="s">
        <v>43</v>
      </c>
      <c r="O35" s="38">
        <f>I35*K35</f>
        <v>1556.4655045392583</v>
      </c>
      <c r="P35" s="10"/>
      <c r="Q35" s="23" t="s">
        <v>63</v>
      </c>
      <c r="R35" s="25" t="s">
        <v>59</v>
      </c>
    </row>
    <row r="36" spans="1:18" x14ac:dyDescent="0.25">
      <c r="A36" s="23" t="s">
        <v>68</v>
      </c>
      <c r="B36" s="47" t="s">
        <v>51</v>
      </c>
      <c r="C36" s="56"/>
      <c r="D36" s="46">
        <f>D34/100*70</f>
        <v>126989.8</v>
      </c>
      <c r="E36" s="39" t="s">
        <v>49</v>
      </c>
      <c r="F36" s="40">
        <v>721</v>
      </c>
      <c r="G36" s="41" t="s">
        <v>54</v>
      </c>
      <c r="H36" s="36" t="s">
        <v>43</v>
      </c>
      <c r="I36" s="42">
        <f>D36/F36</f>
        <v>176.13009708737866</v>
      </c>
      <c r="J36" s="36" t="s">
        <v>45</v>
      </c>
      <c r="K36" s="40">
        <v>26</v>
      </c>
      <c r="L36" s="13"/>
      <c r="M36" s="13"/>
      <c r="N36" s="36" t="s">
        <v>43</v>
      </c>
      <c r="O36" s="87">
        <f>I36*K36</f>
        <v>4579.3825242718449</v>
      </c>
      <c r="P36" s="10"/>
      <c r="Q36" s="23" t="s">
        <v>68</v>
      </c>
      <c r="R36" s="25" t="s">
        <v>60</v>
      </c>
    </row>
    <row r="37" spans="1:18" x14ac:dyDescent="0.25">
      <c r="A37" s="23" t="s">
        <v>69</v>
      </c>
      <c r="B37" s="71" t="s">
        <v>52</v>
      </c>
      <c r="C37" s="72"/>
      <c r="D37" s="73"/>
      <c r="E37" s="74"/>
      <c r="F37" s="75"/>
      <c r="G37" s="75"/>
      <c r="H37" s="76"/>
      <c r="I37" s="75"/>
      <c r="J37" s="75"/>
      <c r="K37" s="75"/>
      <c r="L37" s="75"/>
      <c r="M37" s="75"/>
      <c r="N37" s="75"/>
      <c r="O37" s="74">
        <f>SUM(O35:O36)</f>
        <v>6135.8480288111032</v>
      </c>
      <c r="P37" s="10"/>
      <c r="Q37" s="23" t="s">
        <v>69</v>
      </c>
      <c r="R37" s="25" t="s">
        <v>101</v>
      </c>
    </row>
    <row r="38" spans="1:18" x14ac:dyDescent="0.25">
      <c r="B38" s="47"/>
      <c r="C38" s="48"/>
      <c r="D38" s="4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0"/>
    </row>
    <row r="39" spans="1:18" x14ac:dyDescent="0.25">
      <c r="A39" s="23" t="s">
        <v>70</v>
      </c>
      <c r="B39" s="68" t="s">
        <v>25</v>
      </c>
      <c r="C39" s="44"/>
      <c r="D39" s="45">
        <v>195661</v>
      </c>
      <c r="E39" s="35"/>
      <c r="F39" s="13"/>
      <c r="G39" s="13"/>
      <c r="H39" s="36"/>
      <c r="I39" s="13"/>
      <c r="J39" s="36"/>
      <c r="K39" s="13"/>
      <c r="L39" s="13"/>
      <c r="M39" s="13"/>
      <c r="N39" s="36"/>
      <c r="O39" s="13"/>
      <c r="P39" s="10"/>
      <c r="Q39" s="23" t="s">
        <v>70</v>
      </c>
      <c r="R39" s="25" t="s">
        <v>71</v>
      </c>
    </row>
    <row r="40" spans="1:18" x14ac:dyDescent="0.25">
      <c r="A40" s="23" t="s">
        <v>76</v>
      </c>
      <c r="B40" s="47" t="s">
        <v>25</v>
      </c>
      <c r="C40" s="56"/>
      <c r="D40" s="46">
        <v>138870</v>
      </c>
      <c r="E40" s="39" t="s">
        <v>49</v>
      </c>
      <c r="F40" s="40">
        <v>1753.4749999999999</v>
      </c>
      <c r="G40" s="41" t="s">
        <v>67</v>
      </c>
      <c r="H40" s="36" t="s">
        <v>43</v>
      </c>
      <c r="I40" s="42">
        <f>D40/F40</f>
        <v>79.197023054220907</v>
      </c>
      <c r="J40" s="36" t="s">
        <v>45</v>
      </c>
      <c r="K40" s="40">
        <v>83.39</v>
      </c>
      <c r="L40" s="36"/>
      <c r="M40" s="43"/>
      <c r="N40" s="36" t="s">
        <v>43</v>
      </c>
      <c r="O40" s="38">
        <f>I40*K40</f>
        <v>6604.2397524914813</v>
      </c>
      <c r="P40" s="10"/>
      <c r="Q40" s="23" t="s">
        <v>76</v>
      </c>
      <c r="R40" s="25" t="s">
        <v>72</v>
      </c>
    </row>
    <row r="41" spans="1:18" x14ac:dyDescent="0.25">
      <c r="A41" s="23" t="s">
        <v>77</v>
      </c>
      <c r="B41" s="47" t="s">
        <v>65</v>
      </c>
      <c r="C41" s="56"/>
      <c r="D41" s="46">
        <v>56791</v>
      </c>
      <c r="E41" s="39" t="s">
        <v>49</v>
      </c>
      <c r="F41" s="40">
        <v>721</v>
      </c>
      <c r="G41" s="41" t="s">
        <v>67</v>
      </c>
      <c r="H41" s="36" t="s">
        <v>43</v>
      </c>
      <c r="I41" s="42">
        <f>D41/F41</f>
        <v>78.766990291262132</v>
      </c>
      <c r="J41" s="36" t="s">
        <v>45</v>
      </c>
      <c r="K41" s="40">
        <v>26</v>
      </c>
      <c r="L41" s="13"/>
      <c r="M41" s="13"/>
      <c r="N41" s="36" t="s">
        <v>43</v>
      </c>
      <c r="O41" s="87">
        <f>I41*K41</f>
        <v>2047.9417475728155</v>
      </c>
      <c r="P41" s="10"/>
      <c r="Q41" s="23" t="s">
        <v>77</v>
      </c>
      <c r="R41" s="25" t="s">
        <v>73</v>
      </c>
    </row>
    <row r="42" spans="1:18" x14ac:dyDescent="0.25">
      <c r="A42" s="23" t="s">
        <v>98</v>
      </c>
      <c r="B42" s="71" t="s">
        <v>66</v>
      </c>
      <c r="C42" s="72"/>
      <c r="D42" s="77"/>
      <c r="E42" s="74"/>
      <c r="F42" s="75"/>
      <c r="G42" s="75"/>
      <c r="H42" s="76"/>
      <c r="I42" s="75"/>
      <c r="J42" s="75"/>
      <c r="K42" s="75"/>
      <c r="L42" s="75"/>
      <c r="M42" s="75"/>
      <c r="N42" s="75"/>
      <c r="O42" s="74">
        <f>SUM(O40:O41)</f>
        <v>8652.1815000642964</v>
      </c>
      <c r="P42" s="10"/>
      <c r="Q42" s="23" t="s">
        <v>98</v>
      </c>
      <c r="R42" s="25" t="s">
        <v>101</v>
      </c>
    </row>
    <row r="43" spans="1:18" x14ac:dyDescent="0.25">
      <c r="B43" s="47"/>
      <c r="C43" s="48"/>
      <c r="D43" s="48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0"/>
    </row>
    <row r="44" spans="1:18" x14ac:dyDescent="0.25">
      <c r="A44" s="23" t="s">
        <v>99</v>
      </c>
      <c r="B44" s="68" t="s">
        <v>26</v>
      </c>
      <c r="C44" s="44"/>
      <c r="D44" s="45">
        <v>9642.02</v>
      </c>
      <c r="E44" s="35"/>
      <c r="F44" s="13"/>
      <c r="G44" s="13"/>
      <c r="H44" s="36"/>
      <c r="I44" s="13"/>
      <c r="J44" s="36"/>
      <c r="K44" s="13"/>
      <c r="L44" s="13"/>
      <c r="M44" s="13"/>
      <c r="N44" s="36"/>
      <c r="O44" s="13"/>
      <c r="P44" s="10"/>
      <c r="Q44" s="23" t="s">
        <v>99</v>
      </c>
      <c r="R44" s="25" t="s">
        <v>78</v>
      </c>
    </row>
    <row r="45" spans="1:18" x14ac:dyDescent="0.25">
      <c r="A45" s="23" t="s">
        <v>100</v>
      </c>
      <c r="B45" s="47" t="s">
        <v>74</v>
      </c>
      <c r="C45" s="56"/>
      <c r="D45" s="46">
        <v>9642.02</v>
      </c>
      <c r="E45" s="39" t="s">
        <v>49</v>
      </c>
      <c r="F45" s="40">
        <v>40</v>
      </c>
      <c r="G45" s="41" t="s">
        <v>75</v>
      </c>
      <c r="H45" s="36" t="s">
        <v>43</v>
      </c>
      <c r="I45" s="42">
        <f>D45/F45</f>
        <v>241.0505</v>
      </c>
      <c r="J45" s="36" t="s">
        <v>45</v>
      </c>
      <c r="K45" s="40">
        <v>1</v>
      </c>
      <c r="L45" s="36"/>
      <c r="M45" s="43"/>
      <c r="N45" s="36" t="s">
        <v>43</v>
      </c>
      <c r="O45" s="38">
        <f>I45*K45</f>
        <v>241.0505</v>
      </c>
      <c r="P45" s="10"/>
      <c r="Q45" s="23" t="s">
        <v>100</v>
      </c>
      <c r="R45" s="25" t="s">
        <v>79</v>
      </c>
    </row>
    <row r="46" spans="1:18" x14ac:dyDescent="0.25">
      <c r="B46" s="71" t="s">
        <v>26</v>
      </c>
      <c r="C46" s="72"/>
      <c r="D46" s="77"/>
      <c r="E46" s="74"/>
      <c r="F46" s="75"/>
      <c r="G46" s="75"/>
      <c r="H46" s="76"/>
      <c r="I46" s="75"/>
      <c r="J46" s="75"/>
      <c r="K46" s="75"/>
      <c r="L46" s="75"/>
      <c r="M46" s="75"/>
      <c r="N46" s="75"/>
      <c r="O46" s="88">
        <f>SUM(O45:O45)</f>
        <v>241.0505</v>
      </c>
      <c r="P46" s="10"/>
    </row>
    <row r="47" spans="1:18" x14ac:dyDescent="0.25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87">
        <f>O32+O37+O42+O46</f>
        <v>20497.760623002683</v>
      </c>
      <c r="P47" s="10"/>
    </row>
    <row r="48" spans="1:18" ht="7.5" customHeight="1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8" x14ac:dyDescent="0.25">
      <c r="B49" s="12" t="s">
        <v>80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0"/>
    </row>
    <row r="50" spans="1:18" ht="14.25" customHeight="1" x14ac:dyDescent="0.25">
      <c r="A50" s="23" t="s">
        <v>102</v>
      </c>
      <c r="B50" s="67" t="s">
        <v>83</v>
      </c>
      <c r="C50" s="59"/>
      <c r="D50" s="13" t="s">
        <v>81</v>
      </c>
      <c r="E50" s="13"/>
      <c r="F50" s="13" t="s">
        <v>82</v>
      </c>
      <c r="G50" s="13" t="s">
        <v>91</v>
      </c>
      <c r="H50" s="13"/>
      <c r="I50" s="92" t="s">
        <v>92</v>
      </c>
      <c r="J50" s="13"/>
      <c r="K50" s="92" t="s">
        <v>93</v>
      </c>
      <c r="L50" s="92"/>
      <c r="M50" s="92" t="s">
        <v>93</v>
      </c>
      <c r="N50" s="13"/>
      <c r="O50" s="92" t="s">
        <v>96</v>
      </c>
      <c r="P50" s="10"/>
      <c r="Q50" s="23" t="s">
        <v>102</v>
      </c>
      <c r="R50" s="25" t="s">
        <v>147</v>
      </c>
    </row>
    <row r="51" spans="1:18" ht="15" customHeight="1" x14ac:dyDescent="0.25">
      <c r="B51" s="47"/>
      <c r="C51" s="48"/>
      <c r="D51" s="13"/>
      <c r="E51" s="13"/>
      <c r="F51" s="13"/>
      <c r="G51" s="92" t="s">
        <v>129</v>
      </c>
      <c r="H51" s="13"/>
      <c r="I51" s="13"/>
      <c r="J51" s="13"/>
      <c r="K51" s="92" t="s">
        <v>94</v>
      </c>
      <c r="L51" s="92"/>
      <c r="M51" s="92" t="s">
        <v>95</v>
      </c>
      <c r="N51" s="13"/>
      <c r="O51" s="13"/>
      <c r="P51" s="10"/>
      <c r="R51" s="25" t="s">
        <v>139</v>
      </c>
    </row>
    <row r="52" spans="1:18" x14ac:dyDescent="0.25">
      <c r="B52" s="68" t="s">
        <v>84</v>
      </c>
      <c r="C52" s="48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0"/>
      <c r="R52" s="25" t="s">
        <v>148</v>
      </c>
    </row>
    <row r="53" spans="1:18" x14ac:dyDescent="0.25">
      <c r="B53" s="47">
        <v>77535827</v>
      </c>
      <c r="C53" s="48"/>
      <c r="D53" s="13" t="s">
        <v>86</v>
      </c>
      <c r="E53" s="60" t="s">
        <v>90</v>
      </c>
      <c r="F53" s="37"/>
      <c r="G53" s="62">
        <v>1.849</v>
      </c>
      <c r="H53" s="13"/>
      <c r="I53" s="61">
        <v>0.95</v>
      </c>
      <c r="J53" s="13"/>
      <c r="K53" s="62">
        <v>103</v>
      </c>
      <c r="L53" s="63" t="s">
        <v>97</v>
      </c>
      <c r="M53" s="13"/>
      <c r="N53" s="13"/>
      <c r="O53" s="40">
        <f>K53*G53*I53</f>
        <v>180.92464999999999</v>
      </c>
      <c r="P53" s="10"/>
      <c r="R53" s="25" t="s">
        <v>137</v>
      </c>
    </row>
    <row r="54" spans="1:18" x14ac:dyDescent="0.25">
      <c r="B54" s="47">
        <v>77535825</v>
      </c>
      <c r="C54" s="48"/>
      <c r="D54" s="13" t="s">
        <v>87</v>
      </c>
      <c r="E54" s="60" t="s">
        <v>90</v>
      </c>
      <c r="F54" s="37"/>
      <c r="G54" s="62">
        <v>2.56</v>
      </c>
      <c r="H54" s="13"/>
      <c r="I54" s="61">
        <v>0.71250000000000002</v>
      </c>
      <c r="J54" s="13"/>
      <c r="K54" s="62">
        <v>15</v>
      </c>
      <c r="L54" s="63" t="s">
        <v>97</v>
      </c>
      <c r="M54" s="13"/>
      <c r="N54" s="13"/>
      <c r="O54" s="40">
        <f t="shared" ref="O54:O56" si="0">G54*K54*I54</f>
        <v>27.36</v>
      </c>
      <c r="P54" s="10"/>
      <c r="R54" s="25" t="s">
        <v>138</v>
      </c>
    </row>
    <row r="55" spans="1:18" x14ac:dyDescent="0.25">
      <c r="B55" s="47">
        <v>77535828</v>
      </c>
      <c r="C55" s="48"/>
      <c r="D55" s="13" t="s">
        <v>88</v>
      </c>
      <c r="E55" s="60" t="s">
        <v>90</v>
      </c>
      <c r="F55" s="37"/>
      <c r="G55" s="62">
        <v>1.5640000000000001</v>
      </c>
      <c r="H55" s="13"/>
      <c r="I55" s="61">
        <v>0.9</v>
      </c>
      <c r="J55" s="13"/>
      <c r="K55" s="62">
        <v>0</v>
      </c>
      <c r="L55" s="63" t="s">
        <v>97</v>
      </c>
      <c r="M55" s="13"/>
      <c r="N55" s="13"/>
      <c r="O55" s="40">
        <f t="shared" si="0"/>
        <v>0</v>
      </c>
      <c r="P55" s="10"/>
    </row>
    <row r="56" spans="1:18" x14ac:dyDescent="0.25">
      <c r="B56" s="47">
        <v>77535826</v>
      </c>
      <c r="C56" s="48"/>
      <c r="D56" s="13" t="s">
        <v>89</v>
      </c>
      <c r="E56" s="60" t="s">
        <v>90</v>
      </c>
      <c r="F56" s="37"/>
      <c r="G56" s="62">
        <v>1.706</v>
      </c>
      <c r="H56" s="13"/>
      <c r="I56" s="61">
        <v>0.95</v>
      </c>
      <c r="J56" s="13"/>
      <c r="K56" s="62">
        <v>29</v>
      </c>
      <c r="L56" s="63" t="s">
        <v>97</v>
      </c>
      <c r="M56" s="13"/>
      <c r="N56" s="13"/>
      <c r="O56" s="91">
        <f t="shared" si="0"/>
        <v>47.000299999999996</v>
      </c>
      <c r="P56" s="10"/>
    </row>
    <row r="57" spans="1:18" x14ac:dyDescent="0.25">
      <c r="B57" s="47" t="s">
        <v>85</v>
      </c>
      <c r="C57" s="48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64">
        <f>SUM(O53:O56)</f>
        <v>255.28494999999998</v>
      </c>
      <c r="P57" s="10"/>
    </row>
    <row r="58" spans="1:18" ht="6.75" customHeight="1" x14ac:dyDescent="0.25">
      <c r="B58" s="47"/>
      <c r="C58" s="48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93"/>
      <c r="P58" s="10"/>
    </row>
    <row r="59" spans="1:18" x14ac:dyDescent="0.25">
      <c r="A59" s="23" t="s">
        <v>108</v>
      </c>
      <c r="B59" s="68" t="s">
        <v>149</v>
      </c>
      <c r="C59" s="48"/>
      <c r="D59" s="13"/>
      <c r="E59" s="13"/>
      <c r="F59" s="13"/>
      <c r="G59" s="92" t="s">
        <v>151</v>
      </c>
      <c r="H59" s="80"/>
      <c r="I59" s="80"/>
      <c r="J59" s="80"/>
      <c r="K59" s="80"/>
      <c r="L59" s="80"/>
      <c r="M59" s="80"/>
      <c r="N59" s="13"/>
      <c r="O59" s="64">
        <v>1781.1320000000001</v>
      </c>
      <c r="P59" s="10"/>
      <c r="Q59" s="23" t="s">
        <v>108</v>
      </c>
      <c r="R59" s="25" t="s">
        <v>152</v>
      </c>
    </row>
    <row r="60" spans="1:18" ht="7.5" customHeight="1" x14ac:dyDescent="0.25">
      <c r="B60" s="47"/>
      <c r="C60" s="48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0"/>
    </row>
    <row r="61" spans="1:18" x14ac:dyDescent="0.25">
      <c r="B61" s="68" t="s">
        <v>103</v>
      </c>
      <c r="C61" s="4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0"/>
    </row>
    <row r="62" spans="1:18" x14ac:dyDescent="0.25">
      <c r="A62" s="23" t="s">
        <v>114</v>
      </c>
      <c r="B62" s="47">
        <v>15342078</v>
      </c>
      <c r="C62" s="48"/>
      <c r="D62" s="13" t="s">
        <v>105</v>
      </c>
      <c r="E62" s="60" t="s">
        <v>106</v>
      </c>
      <c r="F62" s="37"/>
      <c r="G62" s="13"/>
      <c r="H62" s="13"/>
      <c r="I62" s="13"/>
      <c r="J62" s="13"/>
      <c r="K62" s="62">
        <v>144</v>
      </c>
      <c r="L62" s="63" t="s">
        <v>97</v>
      </c>
      <c r="M62" s="62">
        <v>117</v>
      </c>
      <c r="N62" s="63" t="s">
        <v>107</v>
      </c>
      <c r="O62" s="65">
        <f>K62-M62</f>
        <v>27</v>
      </c>
      <c r="P62" s="10"/>
      <c r="Q62" s="23" t="s">
        <v>114</v>
      </c>
      <c r="R62" s="25" t="s">
        <v>112</v>
      </c>
    </row>
    <row r="63" spans="1:18" x14ac:dyDescent="0.25">
      <c r="B63" s="68" t="s">
        <v>104</v>
      </c>
      <c r="C63" s="4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66">
        <f>SUM(O62)</f>
        <v>27</v>
      </c>
      <c r="P63" s="10"/>
      <c r="R63" s="25" t="s">
        <v>113</v>
      </c>
    </row>
    <row r="64" spans="1:18" x14ac:dyDescent="0.25">
      <c r="B64" s="47"/>
      <c r="C64" s="48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0"/>
    </row>
    <row r="65" spans="1:18" x14ac:dyDescent="0.25">
      <c r="A65" s="23" t="s">
        <v>128</v>
      </c>
      <c r="B65" s="68" t="s">
        <v>115</v>
      </c>
      <c r="C65" s="48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0"/>
    </row>
    <row r="66" spans="1:18" x14ac:dyDescent="0.25">
      <c r="B66" s="47">
        <v>13354910</v>
      </c>
      <c r="C66" s="48"/>
      <c r="D66" s="13" t="s">
        <v>105</v>
      </c>
      <c r="E66" s="13" t="s">
        <v>116</v>
      </c>
      <c r="F66" s="13"/>
      <c r="G66" s="13"/>
      <c r="H66" s="13"/>
      <c r="I66" s="13"/>
      <c r="J66" s="13"/>
      <c r="K66" s="62">
        <v>540.70000000000005</v>
      </c>
      <c r="L66" s="63" t="s">
        <v>97</v>
      </c>
      <c r="M66" s="62">
        <v>492</v>
      </c>
      <c r="N66" s="63" t="s">
        <v>107</v>
      </c>
      <c r="O66" s="62">
        <f>K66-M66</f>
        <v>48.700000000000045</v>
      </c>
      <c r="P66" s="10"/>
      <c r="Q66" s="23" t="s">
        <v>128</v>
      </c>
      <c r="R66" s="25" t="s">
        <v>117</v>
      </c>
    </row>
    <row r="67" spans="1:18" x14ac:dyDescent="0.25">
      <c r="B67" s="47">
        <v>60437523</v>
      </c>
      <c r="C67" s="48"/>
      <c r="D67" s="13" t="s">
        <v>105</v>
      </c>
      <c r="E67" s="60" t="s">
        <v>116</v>
      </c>
      <c r="F67" s="37"/>
      <c r="G67" s="13"/>
      <c r="H67" s="13"/>
      <c r="I67" s="13"/>
      <c r="J67" s="13"/>
      <c r="K67" s="62">
        <v>15</v>
      </c>
      <c r="L67" s="63" t="s">
        <v>97</v>
      </c>
      <c r="M67" s="62">
        <v>0.122</v>
      </c>
      <c r="N67" s="63" t="s">
        <v>107</v>
      </c>
      <c r="O67" s="65">
        <f>K67-M67</f>
        <v>14.878</v>
      </c>
      <c r="P67" s="10"/>
      <c r="R67" s="25" t="s">
        <v>113</v>
      </c>
    </row>
    <row r="68" spans="1:18" x14ac:dyDescent="0.25">
      <c r="B68" s="68" t="s">
        <v>104</v>
      </c>
      <c r="C68" s="48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66">
        <f>SUM(O66:O67)</f>
        <v>63.578000000000046</v>
      </c>
      <c r="P68" s="10"/>
    </row>
    <row r="69" spans="1:18" x14ac:dyDescent="0.25"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0"/>
    </row>
    <row r="70" spans="1:18" ht="6.75" customHeight="1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8" x14ac:dyDescent="0.25">
      <c r="A71" s="23" t="s">
        <v>130</v>
      </c>
      <c r="B71" s="12" t="s">
        <v>118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0"/>
      <c r="Q71" s="23" t="s">
        <v>130</v>
      </c>
      <c r="R71" s="25" t="s">
        <v>136</v>
      </c>
    </row>
    <row r="72" spans="1:18" x14ac:dyDescent="0.25">
      <c r="B72" s="70" t="s">
        <v>119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0"/>
      <c r="R72" s="25" t="s">
        <v>153</v>
      </c>
    </row>
    <row r="73" spans="1:18" x14ac:dyDescent="0.25">
      <c r="B73" s="12"/>
      <c r="C73" s="13"/>
      <c r="D73" s="13" t="s">
        <v>81</v>
      </c>
      <c r="E73" s="13"/>
      <c r="F73" s="13" t="s">
        <v>119</v>
      </c>
      <c r="G73" s="13"/>
      <c r="H73" s="13"/>
      <c r="I73" s="92" t="s">
        <v>120</v>
      </c>
      <c r="J73" s="13"/>
      <c r="K73" s="36" t="s">
        <v>121</v>
      </c>
      <c r="L73" s="13"/>
      <c r="M73" s="92" t="s">
        <v>122</v>
      </c>
      <c r="N73" s="13"/>
      <c r="O73" s="13"/>
      <c r="P73" s="10"/>
      <c r="R73" s="25" t="s">
        <v>125</v>
      </c>
    </row>
    <row r="74" spans="1:18" x14ac:dyDescent="0.25">
      <c r="B74" s="12"/>
      <c r="C74" s="13"/>
      <c r="D74" s="13" t="s">
        <v>86</v>
      </c>
      <c r="E74" s="13"/>
      <c r="F74" s="13" t="s">
        <v>123</v>
      </c>
      <c r="G74" s="13"/>
      <c r="H74" s="13"/>
      <c r="I74" s="69">
        <v>2356</v>
      </c>
      <c r="J74" s="13"/>
      <c r="K74" s="13">
        <v>77671830</v>
      </c>
      <c r="L74" s="13"/>
      <c r="M74" s="62">
        <v>1.1499999999999999</v>
      </c>
      <c r="N74" s="13"/>
      <c r="O74" s="13"/>
      <c r="P74" s="10"/>
      <c r="R74" s="25" t="s">
        <v>126</v>
      </c>
    </row>
    <row r="75" spans="1:18" x14ac:dyDescent="0.25">
      <c r="B75" s="12"/>
      <c r="C75" s="13"/>
      <c r="D75" s="13" t="s">
        <v>87</v>
      </c>
      <c r="E75" s="13"/>
      <c r="F75" s="13" t="s">
        <v>123</v>
      </c>
      <c r="G75" s="13"/>
      <c r="H75" s="13"/>
      <c r="I75" s="69">
        <v>2413</v>
      </c>
      <c r="J75" s="13"/>
      <c r="K75" s="13">
        <v>77671829</v>
      </c>
      <c r="L75" s="13"/>
      <c r="M75" s="62">
        <v>1.1200000000000001</v>
      </c>
      <c r="N75" s="13"/>
      <c r="O75" s="13"/>
      <c r="P75" s="10"/>
      <c r="R75" s="25" t="s">
        <v>127</v>
      </c>
    </row>
    <row r="76" spans="1:18" x14ac:dyDescent="0.25">
      <c r="B76" s="12"/>
      <c r="C76" s="13"/>
      <c r="D76" s="13" t="s">
        <v>88</v>
      </c>
      <c r="E76" s="13"/>
      <c r="F76" s="13" t="s">
        <v>123</v>
      </c>
      <c r="G76" s="13"/>
      <c r="H76" s="13"/>
      <c r="I76" s="69">
        <v>1397</v>
      </c>
      <c r="J76" s="13"/>
      <c r="K76" s="13">
        <v>77671831</v>
      </c>
      <c r="L76" s="13"/>
      <c r="M76" s="62">
        <v>1.1200000000000001</v>
      </c>
      <c r="N76" s="13"/>
      <c r="O76" s="13"/>
      <c r="P76" s="10"/>
      <c r="R76" s="25" t="s">
        <v>109</v>
      </c>
    </row>
    <row r="77" spans="1:18" x14ac:dyDescent="0.25">
      <c r="B77" s="12"/>
      <c r="C77" s="13"/>
      <c r="D77" s="13" t="s">
        <v>89</v>
      </c>
      <c r="E77" s="13"/>
      <c r="F77" s="13" t="s">
        <v>123</v>
      </c>
      <c r="G77" s="13"/>
      <c r="H77" s="13"/>
      <c r="I77" s="69">
        <v>2159</v>
      </c>
      <c r="J77" s="13"/>
      <c r="K77" s="13">
        <v>77671828</v>
      </c>
      <c r="L77" s="13"/>
      <c r="M77" s="62">
        <v>1.1200000000000001</v>
      </c>
      <c r="N77" s="13"/>
      <c r="O77" s="13"/>
      <c r="P77" s="10"/>
      <c r="R77" s="25" t="s">
        <v>110</v>
      </c>
    </row>
    <row r="78" spans="1:18" x14ac:dyDescent="0.25">
      <c r="B78" s="47" t="s">
        <v>124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0"/>
      <c r="R78" s="25" t="s">
        <v>111</v>
      </c>
    </row>
    <row r="79" spans="1:18" ht="9" customHeight="1" x14ac:dyDescent="0.25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0"/>
    </row>
    <row r="80" spans="1:18" ht="9" customHeight="1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9" x14ac:dyDescent="0.25">
      <c r="A81" s="23" t="s">
        <v>150</v>
      </c>
      <c r="B81" s="12" t="s">
        <v>131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0"/>
      <c r="Q81" s="23" t="s">
        <v>150</v>
      </c>
      <c r="R81" s="25" t="s">
        <v>154</v>
      </c>
    </row>
    <row r="82" spans="1:19" x14ac:dyDescent="0.25">
      <c r="B82" s="12"/>
      <c r="C82" s="13"/>
      <c r="D82" s="13"/>
      <c r="E82" s="13"/>
      <c r="F82" s="13" t="s">
        <v>140</v>
      </c>
      <c r="G82" s="92" t="s">
        <v>47</v>
      </c>
      <c r="H82" s="13"/>
      <c r="I82" s="92" t="s">
        <v>47</v>
      </c>
      <c r="J82" s="13"/>
      <c r="K82" s="94" t="s">
        <v>142</v>
      </c>
      <c r="L82" s="95"/>
      <c r="M82" s="13"/>
      <c r="N82" s="111" t="s">
        <v>144</v>
      </c>
      <c r="O82" s="112"/>
      <c r="P82" s="10"/>
    </row>
    <row r="83" spans="1:19" x14ac:dyDescent="0.25">
      <c r="B83" s="12"/>
      <c r="C83" s="13"/>
      <c r="D83" s="13"/>
      <c r="E83" s="13"/>
      <c r="F83" s="13"/>
      <c r="G83" s="92" t="s">
        <v>141</v>
      </c>
      <c r="H83" s="13"/>
      <c r="I83" s="92" t="s">
        <v>40</v>
      </c>
      <c r="J83" s="13"/>
      <c r="K83" s="94" t="s">
        <v>40</v>
      </c>
      <c r="L83" s="95"/>
      <c r="M83" s="13"/>
      <c r="N83" s="111" t="s">
        <v>40</v>
      </c>
      <c r="O83" s="112"/>
      <c r="P83" s="10"/>
    </row>
    <row r="84" spans="1:19" x14ac:dyDescent="0.25">
      <c r="B84" s="100" t="s">
        <v>143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0"/>
    </row>
    <row r="85" spans="1:19" x14ac:dyDescent="0.25">
      <c r="B85" s="101" t="s">
        <v>134</v>
      </c>
      <c r="C85" s="30" t="s">
        <v>135</v>
      </c>
      <c r="D85" s="30"/>
      <c r="E85" s="13"/>
      <c r="F85" s="98"/>
      <c r="G85" s="13"/>
      <c r="H85" s="13"/>
      <c r="I85" s="38"/>
      <c r="J85" s="13"/>
      <c r="K85" s="13"/>
      <c r="L85" s="13"/>
      <c r="M85" s="13"/>
      <c r="N85" s="13"/>
      <c r="O85" s="13"/>
      <c r="P85" s="10"/>
    </row>
    <row r="86" spans="1:19" x14ac:dyDescent="0.25">
      <c r="B86" s="102" t="s">
        <v>133</v>
      </c>
      <c r="C86" s="13"/>
      <c r="D86" s="62">
        <v>427.33</v>
      </c>
      <c r="E86" s="13"/>
      <c r="F86" s="98">
        <v>43465</v>
      </c>
      <c r="G86" s="13"/>
      <c r="H86" s="13"/>
      <c r="I86" s="38">
        <v>239026</v>
      </c>
      <c r="J86" s="13"/>
      <c r="K86" s="13"/>
      <c r="L86" s="13"/>
      <c r="M86" s="13"/>
      <c r="N86" s="13"/>
      <c r="O86" s="13"/>
      <c r="P86" s="10"/>
    </row>
    <row r="87" spans="1:19" x14ac:dyDescent="0.25">
      <c r="B87" s="102" t="s">
        <v>96</v>
      </c>
      <c r="C87" s="13"/>
      <c r="D87" s="62">
        <v>427.33</v>
      </c>
      <c r="E87" s="13"/>
      <c r="F87" s="13"/>
      <c r="G87" s="13"/>
      <c r="H87" s="13"/>
      <c r="I87" s="13"/>
      <c r="J87" s="13"/>
      <c r="K87" s="94">
        <v>239026</v>
      </c>
      <c r="L87" s="95"/>
      <c r="M87" s="13"/>
      <c r="N87" s="13"/>
      <c r="O87" s="13"/>
      <c r="P87" s="10"/>
    </row>
    <row r="88" spans="1:19" x14ac:dyDescent="0.25">
      <c r="B88" s="12"/>
      <c r="C88" s="30" t="s">
        <v>135</v>
      </c>
      <c r="D88" s="30"/>
      <c r="E88" s="13"/>
      <c r="F88" s="13"/>
      <c r="G88" s="13">
        <v>559.35</v>
      </c>
      <c r="H88" s="13"/>
      <c r="I88" s="13"/>
      <c r="J88" s="13"/>
      <c r="K88" s="99">
        <v>0</v>
      </c>
      <c r="L88" s="37"/>
      <c r="M88" s="13"/>
      <c r="N88" s="13"/>
      <c r="O88" s="13"/>
      <c r="P88" s="10"/>
    </row>
    <row r="89" spans="1:19" x14ac:dyDescent="0.25">
      <c r="B89" s="101" t="s">
        <v>24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0"/>
    </row>
    <row r="90" spans="1:19" x14ac:dyDescent="0.25">
      <c r="B90" s="102" t="s">
        <v>24</v>
      </c>
      <c r="C90" s="13"/>
      <c r="D90" s="62">
        <v>324.33</v>
      </c>
      <c r="E90" s="13"/>
      <c r="F90" s="98">
        <v>43465</v>
      </c>
      <c r="G90" s="13">
        <v>559.35</v>
      </c>
      <c r="H90" s="13"/>
      <c r="I90" s="13">
        <v>181414</v>
      </c>
      <c r="J90" s="13"/>
      <c r="K90" s="94">
        <v>181414</v>
      </c>
      <c r="L90" s="95"/>
      <c r="M90" s="13"/>
      <c r="N90" s="13"/>
      <c r="O90" s="13"/>
      <c r="P90" s="10"/>
    </row>
    <row r="91" spans="1:19" ht="5.25" customHeight="1" x14ac:dyDescent="0.25">
      <c r="B91" s="12"/>
      <c r="C91" s="13"/>
      <c r="D91" s="13"/>
      <c r="E91" s="13"/>
      <c r="F91" s="13"/>
      <c r="G91" s="13"/>
      <c r="H91" s="13"/>
      <c r="I91" s="13"/>
      <c r="J91" s="13"/>
      <c r="K91" s="15"/>
      <c r="L91" s="15"/>
      <c r="M91" s="13"/>
      <c r="N91" s="111"/>
      <c r="O91" s="112"/>
      <c r="P91" s="10"/>
    </row>
    <row r="92" spans="1:19" x14ac:dyDescent="0.25">
      <c r="B92" s="103" t="s">
        <v>132</v>
      </c>
      <c r="C92" s="15"/>
      <c r="D92" s="15"/>
      <c r="E92" s="15"/>
      <c r="F92" s="15"/>
      <c r="G92" s="15"/>
      <c r="H92" s="15"/>
      <c r="I92" s="15"/>
      <c r="J92" s="15"/>
      <c r="K92" s="82">
        <f>SUM(K87:L90)</f>
        <v>420440</v>
      </c>
      <c r="L92" s="83"/>
      <c r="M92" s="13"/>
      <c r="N92" s="113">
        <v>420440</v>
      </c>
      <c r="O92" s="114"/>
      <c r="P92" s="10"/>
      <c r="R92" s="81"/>
      <c r="S92" s="81"/>
    </row>
    <row r="93" spans="1:19" ht="5.25" customHeight="1" x14ac:dyDescent="0.25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0"/>
    </row>
    <row r="94" spans="1:19" x14ac:dyDescent="0.25">
      <c r="B94" s="100" t="s">
        <v>145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0"/>
    </row>
    <row r="95" spans="1:19" x14ac:dyDescent="0.25">
      <c r="B95" s="102" t="s">
        <v>25</v>
      </c>
      <c r="C95" s="13"/>
      <c r="D95" s="62">
        <v>1739</v>
      </c>
      <c r="E95" s="13"/>
      <c r="F95" s="98">
        <v>43465</v>
      </c>
      <c r="G95" s="13">
        <v>79.86</v>
      </c>
      <c r="H95" s="13"/>
      <c r="I95" s="38">
        <v>138870</v>
      </c>
      <c r="J95" s="13"/>
      <c r="K95" s="94">
        <v>138870</v>
      </c>
      <c r="L95" s="95"/>
      <c r="M95" s="13"/>
      <c r="N95" s="13"/>
      <c r="O95" s="38"/>
      <c r="P95" s="10"/>
    </row>
    <row r="96" spans="1:19" x14ac:dyDescent="0.25">
      <c r="B96" s="102" t="s">
        <v>65</v>
      </c>
      <c r="C96" s="13"/>
      <c r="D96" s="62">
        <v>711.17</v>
      </c>
      <c r="E96" s="13"/>
      <c r="F96" s="98">
        <v>43465</v>
      </c>
      <c r="G96" s="13">
        <v>79.86</v>
      </c>
      <c r="H96" s="13"/>
      <c r="I96" s="38">
        <v>56791</v>
      </c>
      <c r="J96" s="13"/>
      <c r="K96" s="94">
        <v>56791</v>
      </c>
      <c r="L96" s="95"/>
      <c r="M96" s="13"/>
      <c r="N96" s="13"/>
      <c r="O96" s="38"/>
      <c r="P96" s="10"/>
    </row>
    <row r="97" spans="2:16" ht="4.5" customHeight="1" x14ac:dyDescent="0.25">
      <c r="B97" s="12"/>
      <c r="C97" s="13"/>
      <c r="D97" s="13"/>
      <c r="E97" s="13"/>
      <c r="F97" s="13"/>
      <c r="G97" s="13"/>
      <c r="H97" s="13"/>
      <c r="I97" s="13"/>
      <c r="J97" s="13"/>
      <c r="K97" s="15"/>
      <c r="L97" s="15"/>
      <c r="M97" s="13"/>
      <c r="N97" s="13"/>
      <c r="O97" s="13"/>
      <c r="P97" s="10"/>
    </row>
    <row r="98" spans="2:16" x14ac:dyDescent="0.25">
      <c r="B98" s="103" t="s">
        <v>25</v>
      </c>
      <c r="C98" s="15"/>
      <c r="D98" s="15"/>
      <c r="E98" s="15"/>
      <c r="F98" s="15"/>
      <c r="G98" s="15"/>
      <c r="H98" s="15"/>
      <c r="I98" s="15"/>
      <c r="J98" s="15"/>
      <c r="K98" s="96">
        <f>SUM(I95:I96)</f>
        <v>195661</v>
      </c>
      <c r="L98" s="97"/>
      <c r="M98" s="13"/>
      <c r="N98" s="13"/>
      <c r="O98" s="34">
        <v>195661</v>
      </c>
      <c r="P98" s="10"/>
    </row>
    <row r="99" spans="2:16" ht="3.75" customHeight="1" x14ac:dyDescent="0.25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0"/>
    </row>
    <row r="100" spans="2:16" x14ac:dyDescent="0.25">
      <c r="B100" s="100" t="s">
        <v>156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0"/>
    </row>
    <row r="101" spans="2:16" x14ac:dyDescent="0.25">
      <c r="B101" s="102" t="s">
        <v>74</v>
      </c>
      <c r="C101" s="13"/>
      <c r="D101" s="13"/>
      <c r="E101" s="13"/>
      <c r="F101" s="98">
        <v>43465</v>
      </c>
      <c r="G101" s="13"/>
      <c r="H101" s="13"/>
      <c r="I101" s="13">
        <v>9642.02</v>
      </c>
      <c r="J101" s="13"/>
      <c r="K101" s="94">
        <v>9642.02</v>
      </c>
      <c r="L101" s="95"/>
      <c r="M101" s="13"/>
      <c r="N101" s="13"/>
      <c r="O101" s="13"/>
      <c r="P101" s="10"/>
    </row>
    <row r="102" spans="2:16" x14ac:dyDescent="0.25">
      <c r="B102" s="103" t="s">
        <v>26</v>
      </c>
      <c r="C102" s="15"/>
      <c r="D102" s="15"/>
      <c r="E102" s="15"/>
      <c r="F102" s="15"/>
      <c r="G102" s="15"/>
      <c r="H102" s="15"/>
      <c r="I102" s="15"/>
      <c r="J102" s="15"/>
      <c r="K102" s="82">
        <v>9642.02</v>
      </c>
      <c r="L102" s="83"/>
      <c r="M102" s="13"/>
      <c r="N102" s="13"/>
      <c r="O102" s="104">
        <v>9642.02</v>
      </c>
      <c r="P102" s="10"/>
    </row>
    <row r="103" spans="2:16" ht="4.5" customHeight="1" x14ac:dyDescent="0.25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0"/>
    </row>
    <row r="104" spans="2:16" x14ac:dyDescent="0.25">
      <c r="B104" s="106" t="s">
        <v>157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05">
        <f>N92+O98+O102</f>
        <v>625743.02</v>
      </c>
      <c r="P104" s="10"/>
    </row>
    <row r="105" spans="2:16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2:16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2:16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2:16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2:16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2:16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2:16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2:16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2:16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2:16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</sheetData>
  <sheetProtection algorithmName="SHA-512" hashValue="K9T2r0wBqBZ0u2+yaN4/aDpmY41DjY0RDWyAe1bNSKeTugY/jAkeCd/3BrREOkj0k1SK6bTGGdg4dDwt/CxGNg==" saltValue="of7turun2tM2c9vjxpHppg==" spinCount="100000" sheet="1" objects="1" scenarios="1"/>
  <mergeCells count="4">
    <mergeCell ref="N91:O91"/>
    <mergeCell ref="N82:O82"/>
    <mergeCell ref="N83:O83"/>
    <mergeCell ref="N92:O92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Vysvětlivky</vt:lpstr>
      <vt:lpstr>Vysvětlivky!Oblast_tisku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 Málková</dc:creator>
  <cp:lastModifiedBy>Miloš</cp:lastModifiedBy>
  <cp:lastPrinted>2019-05-30T11:04:55Z</cp:lastPrinted>
  <dcterms:created xsi:type="dcterms:W3CDTF">2019-05-30T05:24:12Z</dcterms:created>
  <dcterms:modified xsi:type="dcterms:W3CDTF">2019-05-30T12:32:38Z</dcterms:modified>
</cp:coreProperties>
</file>